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N11" i="2" l="1"/>
  <c r="M11" i="2"/>
  <c r="O19" i="2"/>
  <c r="O18" i="2"/>
  <c r="O17" i="2"/>
  <c r="O16" i="2"/>
  <c r="O15" i="2"/>
  <c r="O14" i="2"/>
  <c r="O13" i="2"/>
  <c r="O12" i="2"/>
  <c r="O11" i="2"/>
  <c r="N19" i="2"/>
  <c r="N18" i="2"/>
  <c r="N17" i="2"/>
  <c r="N16" i="2"/>
  <c r="N15" i="2"/>
  <c r="N14" i="2"/>
  <c r="N13" i="2"/>
  <c r="N12" i="2"/>
  <c r="K20" i="2" l="1"/>
  <c r="L10" i="2"/>
  <c r="I11" i="2" l="1"/>
  <c r="E20" i="2"/>
  <c r="D20" i="2"/>
  <c r="C20" i="2"/>
  <c r="M19" i="2"/>
  <c r="J19" i="2"/>
  <c r="I19" i="2"/>
  <c r="H19" i="2"/>
  <c r="C19" i="2"/>
  <c r="M18" i="2"/>
  <c r="J18" i="2"/>
  <c r="I18" i="2"/>
  <c r="H18" i="2" s="1"/>
  <c r="C18" i="2"/>
  <c r="J17" i="2"/>
  <c r="I17" i="2"/>
  <c r="H17" i="2" s="1"/>
  <c r="C17" i="2"/>
  <c r="M16" i="2"/>
  <c r="J16" i="2"/>
  <c r="I16" i="2"/>
  <c r="H16" i="2" s="1"/>
  <c r="C16" i="2"/>
  <c r="J15" i="2"/>
  <c r="I15" i="2"/>
  <c r="H15" i="2"/>
  <c r="C15" i="2"/>
  <c r="M14" i="2"/>
  <c r="J14" i="2"/>
  <c r="I14" i="2"/>
  <c r="H14" i="2" s="1"/>
  <c r="C14" i="2"/>
  <c r="M13" i="2"/>
  <c r="J13" i="2"/>
  <c r="I13" i="2"/>
  <c r="H13" i="2"/>
  <c r="C13" i="2"/>
  <c r="M12" i="2"/>
  <c r="J12" i="2"/>
  <c r="I12" i="2"/>
  <c r="H12" i="2" s="1"/>
  <c r="C12" i="2"/>
  <c r="A12" i="2"/>
  <c r="O20" i="2"/>
  <c r="J11" i="2"/>
  <c r="J20" i="2" s="1"/>
  <c r="I20" i="2"/>
  <c r="H20" i="2" s="1"/>
  <c r="L11" i="2" s="1"/>
  <c r="C11" i="2"/>
  <c r="C10" i="2"/>
  <c r="D10" i="2" s="1"/>
  <c r="E10" i="2" s="1"/>
  <c r="F10" i="2" s="1"/>
  <c r="M10" i="2" s="1"/>
  <c r="N10" i="2" s="1"/>
  <c r="O10" i="2" s="1"/>
  <c r="B10" i="2"/>
  <c r="N20" i="2" l="1"/>
  <c r="M15" i="2"/>
  <c r="M20" i="2" s="1"/>
  <c r="M17" i="2"/>
  <c r="H11" i="2"/>
</calcChain>
</file>

<file path=xl/sharedStrings.xml><?xml version="1.0" encoding="utf-8"?>
<sst xmlns="http://schemas.openxmlformats.org/spreadsheetml/2006/main" count="32" uniqueCount="28">
  <si>
    <t>№ п/п</t>
  </si>
  <si>
    <t>Наименование медицинской организации</t>
  </si>
  <si>
    <t>Количество баллов за отчетный период</t>
  </si>
  <si>
    <r>
      <t xml:space="preserve">Количество прикрепленных на </t>
    </r>
    <r>
      <rPr>
        <b/>
        <u/>
        <sz val="10"/>
        <color theme="1"/>
        <rFont val="Times New Roman"/>
        <family val="1"/>
        <charset val="204"/>
      </rPr>
      <t>01.12.2020</t>
    </r>
    <r>
      <rPr>
        <sz val="10"/>
        <color theme="1"/>
        <rFont val="Times New Roman"/>
        <family val="1"/>
        <charset val="204"/>
      </rPr>
      <t xml:space="preserve"> - всего, гр.4 + гр.5, в том числе по СМО:</t>
    </r>
  </si>
  <si>
    <t>Капитал Медицинское Страхование</t>
  </si>
  <si>
    <t>СОГАЗ-Мед</t>
  </si>
  <si>
    <t>Сумма стимулирующих выплат за квартал по всем СМО, гр.8+гр.9</t>
  </si>
  <si>
    <t>Областная больница</t>
  </si>
  <si>
    <t>Детская областная больница</t>
  </si>
  <si>
    <t>Николаевская РБ</t>
  </si>
  <si>
    <t>Смидовичская РБ</t>
  </si>
  <si>
    <t>Облученская РБ</t>
  </si>
  <si>
    <t>Теплоозерская ЦРБ</t>
  </si>
  <si>
    <t>Ленинская ЦРБ</t>
  </si>
  <si>
    <t>Октябрьская ЦРБ</t>
  </si>
  <si>
    <t>Валдгеймская ЦРБ</t>
  </si>
  <si>
    <t>Итого</t>
  </si>
  <si>
    <t>х</t>
  </si>
  <si>
    <t xml:space="preserve">к решению Комиссии по разработке ТПОМС </t>
  </si>
  <si>
    <t>Дифференцированный подушевой норматив на всю деятельность на апрель в части стимулирующих выплат, ДПнв*0,03</t>
  </si>
  <si>
    <t>Дифференцированный подушевой норматив на всю деятельность на май-июнь в части стимулирующих выплат, ДПнв*0,03</t>
  </si>
  <si>
    <t>Средняя стоимость балла в расчете на 1 застрахованного, гр.7стр.7 / (гр.3стр.1 * гр.11.стр1 + гр.3стр.2 * гр.11стр.2+гр.3стр.3*гр.11стр.3+гр.3стр.4*гр.11стр.4+гр.3стр.5*гр.11стр.5+гр.3стр.6*гр.11стр.6)</t>
  </si>
  <si>
    <t>Сумма стимулирующих выплат с учетом оценки результативности по всем СМО, гр.14+гр.15</t>
  </si>
  <si>
    <t>Филиал ООО "Капитал Медицинское Страхование", гр.4*гр.11*гр.12</t>
  </si>
  <si>
    <t>Хабаровскому филиалу АО "Страховая компания "СОГАЗ-Мед", гр.5*гр.11*гр.12</t>
  </si>
  <si>
    <r>
      <t xml:space="preserve">Расчет размера стимулирующих выплат за отчетный период в рамках подушевого норматива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молекулярно-биологических исследований и патологоанатомических исследований биопсийного (операционного) материала с целью диагностики онкологических заболеваний и подбора противоопухолевой лекарственной терапии, тестирования на выявление новой коронавирусной инфекции (COVID-19),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за </t>
    </r>
    <r>
      <rPr>
        <b/>
        <sz val="18"/>
        <color theme="1"/>
        <rFont val="Times New Roman"/>
        <family val="1"/>
        <charset val="204"/>
      </rPr>
      <t>январь-июнь 2021 года</t>
    </r>
  </si>
  <si>
    <t>Приложение №  2</t>
  </si>
  <si>
    <t>от "19"  июля 2021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</si>
</sst>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_-* #,##0.0000_р_._-;\-* #,##0.000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9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4" fillId="0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43" fontId="2" fillId="0" borderId="1" xfId="2" applyFont="1" applyFill="1" applyBorder="1" applyAlignment="1">
      <alignment horizontal="center" vertical="center"/>
    </xf>
    <xf numFmtId="43" fontId="1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43" fontId="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vertical="center"/>
    </xf>
    <xf numFmtId="3" fontId="15" fillId="0" borderId="1" xfId="0" applyNumberFormat="1" applyFont="1" applyFill="1" applyBorder="1" applyAlignment="1">
      <alignment horizontal="center" vertical="center"/>
    </xf>
    <xf numFmtId="43" fontId="15" fillId="0" borderId="1" xfId="2" applyFont="1" applyFill="1" applyBorder="1" applyAlignment="1">
      <alignment horizontal="center" vertical="center"/>
    </xf>
    <xf numFmtId="164" fontId="15" fillId="0" borderId="1" xfId="2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7" fillId="0" borderId="0" xfId="0" applyFont="1" applyFill="1"/>
    <xf numFmtId="0" fontId="4" fillId="0" borderId="0" xfId="1" applyFont="1" applyFill="1" applyAlignment="1"/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8" fillId="0" borderId="0" xfId="1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zoomScale="80" zoomScaleNormal="80" workbookViewId="0">
      <selection activeCell="L5" sqref="L5:N5"/>
    </sheetView>
  </sheetViews>
  <sheetFormatPr defaultRowHeight="15" x14ac:dyDescent="0.25"/>
  <cols>
    <col min="1" max="1" width="5.42578125" style="1" customWidth="1"/>
    <col min="2" max="2" width="40.85546875" style="1" customWidth="1"/>
    <col min="3" max="3" width="16.140625" style="1" customWidth="1"/>
    <col min="4" max="4" width="15.7109375" style="1" customWidth="1"/>
    <col min="5" max="5" width="15.5703125" style="1" customWidth="1"/>
    <col min="6" max="7" width="16.140625" style="1" customWidth="1"/>
    <col min="8" max="9" width="16.28515625" style="1" bestFit="1" customWidth="1"/>
    <col min="10" max="10" width="15.28515625" style="1" customWidth="1"/>
    <col min="11" max="11" width="14.7109375" style="1" customWidth="1"/>
    <col min="12" max="12" width="24.5703125" style="1" customWidth="1"/>
    <col min="13" max="13" width="17" style="1" bestFit="1" customWidth="1"/>
    <col min="14" max="14" width="19.28515625" style="1" bestFit="1" customWidth="1"/>
    <col min="15" max="15" width="16.85546875" style="1" customWidth="1"/>
    <col min="16" max="16384" width="9.140625" style="1"/>
  </cols>
  <sheetData>
    <row r="1" spans="1:15" ht="15.75" x14ac:dyDescent="0.25">
      <c r="E1" s="6"/>
      <c r="K1" s="7"/>
      <c r="L1" s="27"/>
      <c r="M1" s="31" t="s">
        <v>26</v>
      </c>
      <c r="N1" s="31"/>
    </row>
    <row r="2" spans="1:15" ht="15.75" x14ac:dyDescent="0.25">
      <c r="E2" s="6"/>
      <c r="K2" s="27"/>
      <c r="L2" s="31" t="s">
        <v>18</v>
      </c>
      <c r="M2" s="31"/>
      <c r="N2" s="31"/>
    </row>
    <row r="3" spans="1:15" ht="15.75" x14ac:dyDescent="0.25">
      <c r="E3" s="6"/>
      <c r="M3" s="31" t="s">
        <v>27</v>
      </c>
      <c r="N3" s="31"/>
    </row>
    <row r="4" spans="1:15" ht="15.75" x14ac:dyDescent="0.25">
      <c r="E4" s="6"/>
      <c r="L4" s="2"/>
      <c r="M4" s="6"/>
      <c r="N4" s="6"/>
    </row>
    <row r="5" spans="1:15" ht="15.75" x14ac:dyDescent="0.25">
      <c r="E5" s="6"/>
      <c r="L5" s="32"/>
      <c r="M5" s="32"/>
      <c r="N5" s="32"/>
    </row>
    <row r="6" spans="1:15" ht="15.75" x14ac:dyDescent="0.25">
      <c r="E6" s="6"/>
      <c r="L6" s="2"/>
      <c r="M6" s="6"/>
      <c r="N6" s="6"/>
    </row>
    <row r="7" spans="1:15" ht="216" customHeight="1" x14ac:dyDescent="0.25">
      <c r="A7" s="33" t="s">
        <v>25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5" ht="15.75" x14ac:dyDescent="0.25">
      <c r="A8" s="14"/>
      <c r="B8" s="14"/>
      <c r="C8" s="14"/>
      <c r="D8" s="14"/>
    </row>
    <row r="9" spans="1:15" ht="135.75" customHeight="1" x14ac:dyDescent="0.25">
      <c r="A9" s="4" t="s">
        <v>0</v>
      </c>
      <c r="B9" s="9" t="s">
        <v>1</v>
      </c>
      <c r="C9" s="8" t="s">
        <v>3</v>
      </c>
      <c r="D9" s="9" t="s">
        <v>4</v>
      </c>
      <c r="E9" s="9" t="s">
        <v>5</v>
      </c>
      <c r="F9" s="8" t="s">
        <v>19</v>
      </c>
      <c r="G9" s="8" t="s">
        <v>20</v>
      </c>
      <c r="H9" s="3" t="s">
        <v>6</v>
      </c>
      <c r="I9" s="9" t="s">
        <v>4</v>
      </c>
      <c r="J9" s="9" t="s">
        <v>5</v>
      </c>
      <c r="K9" s="9" t="s">
        <v>2</v>
      </c>
      <c r="L9" s="8" t="s">
        <v>21</v>
      </c>
      <c r="M9" s="3" t="s">
        <v>22</v>
      </c>
      <c r="N9" s="15" t="s">
        <v>23</v>
      </c>
      <c r="O9" s="15" t="s">
        <v>24</v>
      </c>
    </row>
    <row r="10" spans="1:15" x14ac:dyDescent="0.25">
      <c r="A10" s="16">
        <v>1</v>
      </c>
      <c r="B10" s="17">
        <f>A10+1</f>
        <v>2</v>
      </c>
      <c r="C10" s="16">
        <f t="shared" ref="C10:F10" si="0">B10+1</f>
        <v>3</v>
      </c>
      <c r="D10" s="16">
        <f t="shared" si="0"/>
        <v>4</v>
      </c>
      <c r="E10" s="16">
        <f t="shared" si="0"/>
        <v>5</v>
      </c>
      <c r="F10" s="16">
        <f t="shared" si="0"/>
        <v>6</v>
      </c>
      <c r="G10" s="16">
        <v>7</v>
      </c>
      <c r="H10" s="16">
        <v>8</v>
      </c>
      <c r="I10" s="16">
        <v>9</v>
      </c>
      <c r="J10" s="16">
        <v>10</v>
      </c>
      <c r="K10" s="16">
        <v>11</v>
      </c>
      <c r="L10" s="16">
        <f>K10+1</f>
        <v>12</v>
      </c>
      <c r="M10" s="16">
        <f t="shared" ref="M10:O10" si="1">L10+1</f>
        <v>13</v>
      </c>
      <c r="N10" s="16">
        <f t="shared" si="1"/>
        <v>14</v>
      </c>
      <c r="O10" s="16">
        <f t="shared" si="1"/>
        <v>15</v>
      </c>
    </row>
    <row r="11" spans="1:15" x14ac:dyDescent="0.25">
      <c r="A11" s="5">
        <v>1</v>
      </c>
      <c r="B11" s="10" t="s">
        <v>7</v>
      </c>
      <c r="C11" s="11">
        <f>D11+E11</f>
        <v>60525</v>
      </c>
      <c r="D11" s="11">
        <v>38785</v>
      </c>
      <c r="E11" s="11">
        <v>21740</v>
      </c>
      <c r="F11" s="18">
        <v>6.0128225846689531</v>
      </c>
      <c r="G11" s="18">
        <v>6.6022999999999996</v>
      </c>
      <c r="H11" s="19">
        <f>I11+J11</f>
        <v>1163134.49</v>
      </c>
      <c r="I11" s="19">
        <f>ROUND((D11*F11),2)+ROUND((D11*G11)*2,2)</f>
        <v>745347.73</v>
      </c>
      <c r="J11" s="19">
        <f>ROUND((E11*F11),2)+ROUND((E11*G11)*2,2)</f>
        <v>417786.76</v>
      </c>
      <c r="K11" s="4">
        <v>52</v>
      </c>
      <c r="L11" s="28">
        <f>H20/(C11*K11+C12*K12+C13*K13+C14*K14+C15*K15+C16*K16+C17*K17+C18*K18+C19*K19)</f>
        <v>0.58674278766471888</v>
      </c>
      <c r="M11" s="12">
        <f>N11+O11</f>
        <v>1846655.58</v>
      </c>
      <c r="N11" s="12">
        <f t="shared" ref="N11:N19" si="2">ROUND(D11*K11*$L$11,2)</f>
        <v>1183354.5900000001</v>
      </c>
      <c r="O11" s="12">
        <f t="shared" ref="O11:O19" si="3">ROUND(E11*K11*$L$11,2)</f>
        <v>663300.99</v>
      </c>
    </row>
    <row r="12" spans="1:15" x14ac:dyDescent="0.25">
      <c r="A12" s="5">
        <f>A11+1</f>
        <v>2</v>
      </c>
      <c r="B12" s="10" t="s">
        <v>8</v>
      </c>
      <c r="C12" s="11">
        <f t="shared" ref="C12:C19" si="4">D12+E12</f>
        <v>17811</v>
      </c>
      <c r="D12" s="11">
        <v>11638</v>
      </c>
      <c r="E12" s="11">
        <v>6173</v>
      </c>
      <c r="F12" s="18">
        <v>17.888895831129844</v>
      </c>
      <c r="G12" s="18">
        <v>19.1281</v>
      </c>
      <c r="H12" s="19">
        <f t="shared" ref="H12:H19" si="5">I12+J12</f>
        <v>1000000.3</v>
      </c>
      <c r="I12" s="19">
        <f>ROUND((D12*F12),2)+ROUND((D12*G12)*2,2)</f>
        <v>653416.63</v>
      </c>
      <c r="J12" s="19">
        <f t="shared" ref="J12:J19" si="6">ROUND((E12*F12),2)+ROUND((E12*G12)*2,2)</f>
        <v>346583.67</v>
      </c>
      <c r="K12" s="4">
        <v>50</v>
      </c>
      <c r="L12" s="29"/>
      <c r="M12" s="12">
        <f t="shared" ref="M12:M19" si="7">N12+O12</f>
        <v>522523.79000000004</v>
      </c>
      <c r="N12" s="12">
        <f t="shared" si="2"/>
        <v>341425.63</v>
      </c>
      <c r="O12" s="12">
        <f t="shared" si="3"/>
        <v>181098.16</v>
      </c>
    </row>
    <row r="13" spans="1:15" x14ac:dyDescent="0.25">
      <c r="A13" s="5">
        <v>3</v>
      </c>
      <c r="B13" s="10" t="s">
        <v>9</v>
      </c>
      <c r="C13" s="11">
        <f t="shared" si="4"/>
        <v>12086</v>
      </c>
      <c r="D13" s="11">
        <v>11711</v>
      </c>
      <c r="E13" s="11">
        <v>375</v>
      </c>
      <c r="F13" s="18">
        <v>8.4336676547899856</v>
      </c>
      <c r="G13" s="18">
        <v>9.1402999999999999</v>
      </c>
      <c r="H13" s="19">
        <f t="shared" si="5"/>
        <v>322868.64999999997</v>
      </c>
      <c r="I13" s="19">
        <f t="shared" ref="I13:I19" si="8">ROUND((D13*F13),2)+ROUND((D13*G13)*2,2)</f>
        <v>312850.78999999998</v>
      </c>
      <c r="J13" s="19">
        <f t="shared" si="6"/>
        <v>10017.86</v>
      </c>
      <c r="K13" s="4">
        <v>50</v>
      </c>
      <c r="L13" s="29"/>
      <c r="M13" s="12">
        <f t="shared" si="7"/>
        <v>354568.67</v>
      </c>
      <c r="N13" s="12">
        <f t="shared" si="2"/>
        <v>343567.24</v>
      </c>
      <c r="O13" s="12">
        <f t="shared" si="3"/>
        <v>11001.43</v>
      </c>
    </row>
    <row r="14" spans="1:15" x14ac:dyDescent="0.25">
      <c r="A14" s="5">
        <v>4</v>
      </c>
      <c r="B14" s="10" t="s">
        <v>10</v>
      </c>
      <c r="C14" s="11">
        <f t="shared" si="4"/>
        <v>8193</v>
      </c>
      <c r="D14" s="11">
        <v>7733</v>
      </c>
      <c r="E14" s="11">
        <v>460</v>
      </c>
      <c r="F14" s="18">
        <v>12.219648673644656</v>
      </c>
      <c r="G14" s="18">
        <v>12.5084</v>
      </c>
      <c r="H14" s="19">
        <f t="shared" si="5"/>
        <v>305078.22000000003</v>
      </c>
      <c r="I14" s="19">
        <f t="shared" si="8"/>
        <v>287949.45</v>
      </c>
      <c r="J14" s="19">
        <f t="shared" si="6"/>
        <v>17128.77</v>
      </c>
      <c r="K14" s="4">
        <v>50</v>
      </c>
      <c r="L14" s="29"/>
      <c r="M14" s="12">
        <f t="shared" si="7"/>
        <v>240359.18</v>
      </c>
      <c r="N14" s="12">
        <f t="shared" si="2"/>
        <v>226864.1</v>
      </c>
      <c r="O14" s="12">
        <f t="shared" si="3"/>
        <v>13495.08</v>
      </c>
    </row>
    <row r="15" spans="1:15" x14ac:dyDescent="0.25">
      <c r="A15" s="5">
        <v>5</v>
      </c>
      <c r="B15" s="10" t="s">
        <v>11</v>
      </c>
      <c r="C15" s="11">
        <f t="shared" si="4"/>
        <v>11632</v>
      </c>
      <c r="D15" s="11">
        <v>9352</v>
      </c>
      <c r="E15" s="11">
        <v>2280</v>
      </c>
      <c r="F15" s="18">
        <v>18.242873403666863</v>
      </c>
      <c r="G15" s="18">
        <v>18.9907</v>
      </c>
      <c r="H15" s="19">
        <f t="shared" si="5"/>
        <v>654000.74</v>
      </c>
      <c r="I15" s="19">
        <f t="shared" si="8"/>
        <v>525809.4</v>
      </c>
      <c r="J15" s="19">
        <f t="shared" si="6"/>
        <v>128191.34</v>
      </c>
      <c r="K15" s="4">
        <v>52</v>
      </c>
      <c r="L15" s="29"/>
      <c r="M15" s="12">
        <f t="shared" si="7"/>
        <v>354899.57999999996</v>
      </c>
      <c r="N15" s="12">
        <f t="shared" si="2"/>
        <v>285335.36</v>
      </c>
      <c r="O15" s="12">
        <f t="shared" si="3"/>
        <v>69564.22</v>
      </c>
    </row>
    <row r="16" spans="1:15" x14ac:dyDescent="0.25">
      <c r="A16" s="5">
        <v>6</v>
      </c>
      <c r="B16" s="10" t="s">
        <v>12</v>
      </c>
      <c r="C16" s="11">
        <f t="shared" si="4"/>
        <v>15791</v>
      </c>
      <c r="D16" s="11">
        <v>9176</v>
      </c>
      <c r="E16" s="11">
        <v>6615</v>
      </c>
      <c r="F16" s="18">
        <v>8.5512001379557319</v>
      </c>
      <c r="G16" s="18">
        <v>9.3285999999999998</v>
      </c>
      <c r="H16" s="19">
        <f t="shared" si="5"/>
        <v>429647.85</v>
      </c>
      <c r="I16" s="19">
        <f t="shared" si="8"/>
        <v>249664.28</v>
      </c>
      <c r="J16" s="19">
        <f t="shared" si="6"/>
        <v>179983.57</v>
      </c>
      <c r="K16" s="4">
        <v>50</v>
      </c>
      <c r="L16" s="29"/>
      <c r="M16" s="12">
        <f t="shared" si="7"/>
        <v>463262.77</v>
      </c>
      <c r="N16" s="12">
        <f t="shared" si="2"/>
        <v>269197.59000000003</v>
      </c>
      <c r="O16" s="12">
        <f t="shared" si="3"/>
        <v>194065.18</v>
      </c>
    </row>
    <row r="17" spans="1:15" x14ac:dyDescent="0.25">
      <c r="A17" s="5">
        <v>7</v>
      </c>
      <c r="B17" s="10" t="s">
        <v>13</v>
      </c>
      <c r="C17" s="11">
        <f t="shared" si="4"/>
        <v>15035</v>
      </c>
      <c r="D17" s="11">
        <v>11726</v>
      </c>
      <c r="E17" s="11">
        <v>3309</v>
      </c>
      <c r="F17" s="18">
        <v>8.0032616501794109</v>
      </c>
      <c r="G17" s="18">
        <v>8.6685999999999996</v>
      </c>
      <c r="H17" s="19">
        <f t="shared" si="5"/>
        <v>380993.84</v>
      </c>
      <c r="I17" s="19">
        <f t="shared" si="8"/>
        <v>297142.26</v>
      </c>
      <c r="J17" s="19">
        <f t="shared" si="6"/>
        <v>83851.58</v>
      </c>
      <c r="K17" s="4">
        <v>48</v>
      </c>
      <c r="L17" s="29"/>
      <c r="M17" s="12">
        <f t="shared" si="7"/>
        <v>423440.53</v>
      </c>
      <c r="N17" s="12">
        <f t="shared" si="2"/>
        <v>330247</v>
      </c>
      <c r="O17" s="12">
        <f t="shared" si="3"/>
        <v>93193.53</v>
      </c>
    </row>
    <row r="18" spans="1:15" x14ac:dyDescent="0.25">
      <c r="A18" s="5">
        <v>8</v>
      </c>
      <c r="B18" s="10" t="s">
        <v>14</v>
      </c>
      <c r="C18" s="11">
        <f t="shared" si="4"/>
        <v>9288</v>
      </c>
      <c r="D18" s="11">
        <v>8913</v>
      </c>
      <c r="E18" s="11">
        <v>375</v>
      </c>
      <c r="F18" s="18">
        <v>8.3326440480910264</v>
      </c>
      <c r="G18" s="18">
        <v>9.0395000000000003</v>
      </c>
      <c r="H18" s="19">
        <f t="shared" si="5"/>
        <v>245311.35999999999</v>
      </c>
      <c r="I18" s="19">
        <f t="shared" si="8"/>
        <v>235406.99</v>
      </c>
      <c r="J18" s="19">
        <f t="shared" si="6"/>
        <v>9904.369999999999</v>
      </c>
      <c r="K18" s="4">
        <v>50</v>
      </c>
      <c r="L18" s="29"/>
      <c r="M18" s="12">
        <f t="shared" si="7"/>
        <v>272483.35000000003</v>
      </c>
      <c r="N18" s="12">
        <f t="shared" si="2"/>
        <v>261481.92</v>
      </c>
      <c r="O18" s="12">
        <f t="shared" si="3"/>
        <v>11001.43</v>
      </c>
    </row>
    <row r="19" spans="1:15" x14ac:dyDescent="0.25">
      <c r="A19" s="5">
        <v>9</v>
      </c>
      <c r="B19" s="10" t="s">
        <v>15</v>
      </c>
      <c r="C19" s="11">
        <f t="shared" si="4"/>
        <v>9658</v>
      </c>
      <c r="D19" s="11">
        <v>6675</v>
      </c>
      <c r="E19" s="11">
        <v>2983</v>
      </c>
      <c r="F19" s="18">
        <v>8.5558547818721991</v>
      </c>
      <c r="G19" s="18">
        <v>9.2081</v>
      </c>
      <c r="H19" s="19">
        <f t="shared" si="5"/>
        <v>260496.1</v>
      </c>
      <c r="I19" s="19">
        <f t="shared" si="8"/>
        <v>180038.47</v>
      </c>
      <c r="J19" s="19">
        <f t="shared" si="6"/>
        <v>80457.63</v>
      </c>
      <c r="K19" s="4">
        <v>50</v>
      </c>
      <c r="L19" s="30"/>
      <c r="M19" s="12">
        <f t="shared" si="7"/>
        <v>283338.09999999998</v>
      </c>
      <c r="N19" s="12">
        <f t="shared" si="2"/>
        <v>195825.41</v>
      </c>
      <c r="O19" s="12">
        <f t="shared" si="3"/>
        <v>87512.69</v>
      </c>
    </row>
    <row r="20" spans="1:15" x14ac:dyDescent="0.25">
      <c r="A20" s="20">
        <v>10</v>
      </c>
      <c r="B20" s="21" t="s">
        <v>16</v>
      </c>
      <c r="C20" s="22">
        <f>D20+E20</f>
        <v>160019</v>
      </c>
      <c r="D20" s="22">
        <f t="shared" ref="D20:E20" si="9">SUM(D11:D19)</f>
        <v>115709</v>
      </c>
      <c r="E20" s="22">
        <f t="shared" si="9"/>
        <v>44310</v>
      </c>
      <c r="F20" s="13" t="s">
        <v>17</v>
      </c>
      <c r="G20" s="13" t="s">
        <v>17</v>
      </c>
      <c r="H20" s="23">
        <f>I20+J20</f>
        <v>4761531.5500000007</v>
      </c>
      <c r="I20" s="23">
        <f t="shared" ref="I20:J20" si="10">SUM(I11:I19)</f>
        <v>3487626.0000000005</v>
      </c>
      <c r="J20" s="23">
        <f t="shared" si="10"/>
        <v>1273905.5500000003</v>
      </c>
      <c r="K20" s="24">
        <f>SUM(K11:K19)</f>
        <v>452</v>
      </c>
      <c r="L20" s="25" t="s">
        <v>17</v>
      </c>
      <c r="M20" s="13">
        <f>SUM(M11:M19)</f>
        <v>4761531.55</v>
      </c>
      <c r="N20" s="13">
        <f t="shared" ref="N20:O20" si="11">SUM(N11:N19)</f>
        <v>3437298.8400000003</v>
      </c>
      <c r="O20" s="13">
        <f t="shared" si="11"/>
        <v>1324232.71</v>
      </c>
    </row>
    <row r="21" spans="1:15" ht="18.75" x14ac:dyDescent="0.3">
      <c r="B21" s="26"/>
    </row>
  </sheetData>
  <mergeCells count="6">
    <mergeCell ref="L11:L19"/>
    <mergeCell ref="L2:N2"/>
    <mergeCell ref="L5:N5"/>
    <mergeCell ref="A7:N7"/>
    <mergeCell ref="M1:N1"/>
    <mergeCell ref="M3:N3"/>
  </mergeCells>
  <pageMargins left="3.937007874015748E-2" right="3.937007874015748E-2" top="3.937007874015748E-2" bottom="3.937007874015748E-2" header="3.937007874015748E-2" footer="3.937007874015748E-2"/>
  <pageSetup paperSize="9" scale="5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2021-07-15T00:58:19Z</dcterms:modified>
</cp:coreProperties>
</file>